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708" windowWidth="9600" windowHeight="11040"/>
  </bookViews>
  <sheets>
    <sheet name="Приложение 2" sheetId="4" r:id="rId1"/>
    <sheet name="Лист2" sheetId="2" r:id="rId2"/>
    <sheet name="Лист3" sheetId="3" r:id="rId3"/>
  </sheets>
  <definedNames>
    <definedName name="_xlnm.Print_Titles" localSheetId="0">'Приложение 2'!$3:$5</definedName>
    <definedName name="_xlnm.Print_Area" localSheetId="0">'Приложение 2'!$A$1:$G$113</definedName>
  </definedNames>
  <calcPr calcId="144525" fullCalcOnLoad="1"/>
</workbook>
</file>

<file path=xl/calcChain.xml><?xml version="1.0" encoding="utf-8"?>
<calcChain xmlns="http://schemas.openxmlformats.org/spreadsheetml/2006/main">
  <c r="G108" i="4"/>
  <c r="F108"/>
  <c r="E108"/>
  <c r="G80"/>
  <c r="F80"/>
  <c r="G57"/>
  <c r="G53"/>
  <c r="F53"/>
  <c r="E54"/>
  <c r="E53"/>
  <c r="F55"/>
  <c r="G55"/>
  <c r="E56"/>
  <c r="F58"/>
  <c r="E58"/>
  <c r="F57"/>
  <c r="E57"/>
  <c r="E55"/>
  <c r="E81"/>
  <c r="E88"/>
  <c r="E89"/>
  <c r="E91"/>
  <c r="G39"/>
  <c r="G40"/>
  <c r="G12"/>
  <c r="G102"/>
  <c r="G101"/>
  <c r="G103"/>
  <c r="G13"/>
  <c r="G16"/>
  <c r="G37"/>
  <c r="G67"/>
  <c r="G36"/>
  <c r="G66"/>
  <c r="G65"/>
  <c r="E64"/>
  <c r="G63"/>
  <c r="E63"/>
  <c r="E62"/>
  <c r="E61"/>
  <c r="G61"/>
  <c r="G31"/>
  <c r="F29"/>
  <c r="F33"/>
  <c r="G9"/>
  <c r="F9"/>
  <c r="G50"/>
  <c r="G47"/>
  <c r="G35"/>
  <c r="G38"/>
  <c r="F36"/>
  <c r="F37"/>
  <c r="G26"/>
  <c r="G23"/>
  <c r="G20"/>
  <c r="G17"/>
  <c r="F14"/>
  <c r="E52"/>
  <c r="E51"/>
  <c r="F50"/>
  <c r="E50"/>
  <c r="E49"/>
  <c r="E48"/>
  <c r="F47"/>
  <c r="E47"/>
  <c r="E46"/>
  <c r="E45"/>
  <c r="E44"/>
  <c r="G44"/>
  <c r="F44"/>
  <c r="G59"/>
  <c r="E60"/>
  <c r="E59"/>
  <c r="G94"/>
  <c r="G87"/>
  <c r="E43"/>
  <c r="E42"/>
  <c r="G41"/>
  <c r="F41"/>
  <c r="E41"/>
  <c r="G33"/>
  <c r="G29"/>
  <c r="F38"/>
  <c r="E39"/>
  <c r="E40"/>
  <c r="E38"/>
  <c r="F105"/>
  <c r="F72"/>
  <c r="F101"/>
  <c r="F32"/>
  <c r="F67"/>
  <c r="F73"/>
  <c r="F102"/>
  <c r="E102"/>
  <c r="F103"/>
  <c r="E103"/>
  <c r="F12"/>
  <c r="F66"/>
  <c r="F65"/>
  <c r="E66"/>
  <c r="E67"/>
  <c r="F31"/>
  <c r="F106"/>
  <c r="E34"/>
  <c r="G95"/>
  <c r="G93"/>
  <c r="E10"/>
  <c r="E9"/>
  <c r="G92"/>
  <c r="E65"/>
  <c r="F87"/>
  <c r="E87"/>
  <c r="F99"/>
  <c r="G106"/>
  <c r="G105"/>
  <c r="G110"/>
  <c r="G104"/>
  <c r="E105"/>
  <c r="F104"/>
  <c r="E100"/>
  <c r="E71"/>
  <c r="E13"/>
  <c r="G11"/>
  <c r="E37"/>
  <c r="E36"/>
  <c r="E32"/>
  <c r="E30"/>
  <c r="E28"/>
  <c r="E27"/>
  <c r="E25"/>
  <c r="E24"/>
  <c r="E22"/>
  <c r="E21"/>
  <c r="E19"/>
  <c r="E18"/>
  <c r="E16"/>
  <c r="E15"/>
  <c r="E12"/>
  <c r="E11"/>
  <c r="G99"/>
  <c r="G76"/>
  <c r="G75"/>
  <c r="E73"/>
  <c r="E72"/>
  <c r="F17"/>
  <c r="F11"/>
  <c r="F93"/>
  <c r="F110"/>
  <c r="F94"/>
  <c r="F95"/>
  <c r="F76"/>
  <c r="F75"/>
  <c r="E83"/>
  <c r="E82"/>
  <c r="F83"/>
  <c r="F82"/>
  <c r="G83"/>
  <c r="G109"/>
  <c r="G82"/>
  <c r="F109"/>
  <c r="E80"/>
  <c r="G74"/>
  <c r="E76"/>
  <c r="E26"/>
  <c r="E23"/>
  <c r="E14"/>
  <c r="E20"/>
  <c r="E33"/>
  <c r="E29"/>
  <c r="E17"/>
  <c r="E31"/>
  <c r="E35"/>
  <c r="F74"/>
  <c r="F92"/>
  <c r="E75"/>
  <c r="E101"/>
  <c r="E99"/>
  <c r="F35"/>
  <c r="G107"/>
  <c r="F107"/>
  <c r="E94"/>
  <c r="E95"/>
  <c r="E106"/>
  <c r="E74"/>
  <c r="E104"/>
  <c r="E109"/>
  <c r="G14"/>
  <c r="F26"/>
  <c r="F23"/>
  <c r="F20"/>
  <c r="E93"/>
  <c r="E110"/>
  <c r="E92"/>
  <c r="E107"/>
</calcChain>
</file>

<file path=xl/sharedStrings.xml><?xml version="1.0" encoding="utf-8"?>
<sst xmlns="http://schemas.openxmlformats.org/spreadsheetml/2006/main" count="214" uniqueCount="107">
  <si>
    <t>Цель «Обеспечение населения Белоярского района коммунальными услугами нормативного качества, обеспечение надежной и эффективной работы коммунальной инфраструктуры»</t>
  </si>
  <si>
    <t>1.1.</t>
  </si>
  <si>
    <t>УЖКХ</t>
  </si>
  <si>
    <t>Всего:</t>
  </si>
  <si>
    <t>бюджет автономного округа</t>
  </si>
  <si>
    <t>бюджет Белоярского района</t>
  </si>
  <si>
    <t>1.2.</t>
  </si>
  <si>
    <t>Разработка схем водоснабжения и водоотведения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</si>
  <si>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</si>
  <si>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</si>
  <si>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1.3.</t>
  </si>
  <si>
    <t>1.4.</t>
  </si>
  <si>
    <t>1.5.</t>
  </si>
  <si>
    <t>1.6.</t>
  </si>
  <si>
    <t>УКС</t>
  </si>
  <si>
    <t>Реконструкция водоочистных сооружений КС Сорумская в п.Сорум Белоярского района, первая очередь. Строительство водоочистных сооружений в п. Сорум (ВОС)</t>
  </si>
  <si>
    <t>1.7.</t>
  </si>
  <si>
    <t>Реконструкция сетей тепловодоснабжения микрорайона №3 в г. Белоярский. Третий этап</t>
  </si>
  <si>
    <t>1.8.</t>
  </si>
  <si>
    <t>Подпрограмма 1 «Модернизация и реформирование жилищно-коммунального комплекса Белоярского района»</t>
  </si>
  <si>
    <t>Наименование мероприятий муниципальной программы</t>
  </si>
  <si>
    <t>п/п</t>
  </si>
  <si>
    <t>Ответственный исполнитель, соисполнитель муниципальной программы (получатель бюджетных средств)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</si>
  <si>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</si>
  <si>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</si>
  <si>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</si>
  <si>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в том числе</t>
  </si>
  <si>
    <t>2014 год</t>
  </si>
  <si>
    <t>2015 год</t>
  </si>
  <si>
    <t>2.1.</t>
  </si>
  <si>
    <t xml:space="preserve">Выполнение работ по обслуживанию и замене натриевых ламп высокого давления типа ДНаТ на светодиодные лампы на сети уличного освещения в городе Белоярский
</t>
  </si>
  <si>
    <t>Итого по подпрограмме 2</t>
  </si>
  <si>
    <t xml:space="preserve">Капитальный ремонт МКД город Белоярский </t>
  </si>
  <si>
    <t>Подпрограмма 5 «Проведение капитального ремонта многоквартирных домов»</t>
  </si>
  <si>
    <t>5.1.</t>
  </si>
  <si>
    <t>Итого по подпрограмме 5</t>
  </si>
  <si>
    <t>Подпрограмма 6 «Переселение граждан из аварийного жилищного фонда»</t>
  </si>
  <si>
    <t>Задача 6 «Переселение жителей каждого отдельно взятого аварийного дома в предельно сжатые сроки».</t>
  </si>
  <si>
    <t xml:space="preserve">Переселение граждан из аварийного жилищного фонда </t>
  </si>
  <si>
    <t>6.1.</t>
  </si>
  <si>
    <t>Итого по подпрограмме 6</t>
  </si>
  <si>
    <t>Задача 7: Организация озеленения территории для обеспечения благоприятных, культурных условий жизни граждан, создания условий для обеспечения бесперебойной работы наружного освещения улиц и дорог в темное время суток, оказание услуг по погребению в соответствии с гарантированным перечнем, содержанию в исправном состоянии зданий и инженерных сооружений межпоселенческих мест захоронений на территории городского поселения Белоярский</t>
  </si>
  <si>
    <t>Организация благоустройства и озеленения территории городского поселения Белоярский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</si>
  <si>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</t>
  </si>
  <si>
    <t>Содержание и благоустройство межпоселенческих мест захоронений на территории Белоярского района</t>
  </si>
  <si>
    <t>7.1.</t>
  </si>
  <si>
    <t>7.2.</t>
  </si>
  <si>
    <t>7.3.</t>
  </si>
  <si>
    <t>Итого по подпрограмме 7</t>
  </si>
  <si>
    <t>Итого по муниципальной программе</t>
  </si>
  <si>
    <t xml:space="preserve">Задача 2:"Развитие энергосбережения и повышение энергоэффективности" </t>
  </si>
  <si>
    <t>Цели: "Создание безопасных и благоприятных условий проживания граждан, повышения качества реформирования жилищно-коммунального хозяйства, формирования эффективных механизмов управления жилищным фондом, внедрения ресурсосберегающих технологий, приведение в нормативное состояние и соответствие установленным санитарным и техническим правилам и нормам инженерных сетей, строительных конструкций и элементов многоквартирных домов, создание института эффективных собственников жилья"</t>
  </si>
  <si>
    <t>Задача 5: "Проведение капитального ремонта многоквартирных домов, в том числе для существенного повышения их энергетической эффективности"</t>
  </si>
  <si>
    <t>Цель: "Улучшение жилищных условий граждан, проживающих  на территории Белоярского района в многоквартирных жилых домах, признанных в установленном порядке аварийными"</t>
  </si>
  <si>
    <t>бюджет федеральный</t>
  </si>
  <si>
    <t>Цель: "Развитие и совершенствование объектов благоустройства городского поселения Белоярский"</t>
  </si>
  <si>
    <t>2.2.</t>
  </si>
  <si>
    <t>Выполнение работ по ремонту уличного освещения</t>
  </si>
  <si>
    <t>Цель: "Энергосбережение и повышение энергоэффективности в организациях бюджетной сферы.
 Энергосбережение и повышения энергетической эффективности в жилищном фонде,  в системах коммунальной инфраструктуры и в транспортном комплексе".</t>
  </si>
  <si>
    <t>2.3.</t>
  </si>
  <si>
    <t xml:space="preserve">федеральный бюджет 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</si>
  <si>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</si>
  <si>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t>ОМЗ</t>
  </si>
  <si>
    <t>УЖКХ, УКС</t>
  </si>
  <si>
    <t>Реконструкция сетей ТВС (ПИР), находящихся в собственности Белоярского района</t>
  </si>
  <si>
    <t>Капитальный ремонт КНС №1 в п.Верхнеказымский (собственность Белоярского района)</t>
  </si>
  <si>
    <t xml:space="preserve">Организация и проведение региональных конкурсов в области энергосбережения и сфере жилищно-коммунального комплекса
</t>
  </si>
  <si>
    <t>1.10</t>
  </si>
  <si>
    <t>1.11</t>
  </si>
  <si>
    <t>1.12</t>
  </si>
  <si>
    <t>1.13</t>
  </si>
  <si>
    <t>1.14</t>
  </si>
  <si>
    <t>1.15</t>
  </si>
  <si>
    <t>КФ</t>
  </si>
  <si>
    <t>Подпрограмма 7 «Содержание объектов внешнего благоустройства муниципальной собственности на территории городского поселения Белоярский»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</si>
  <si>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числе:</t>
  </si>
  <si>
    <t>УКС, КМС</t>
  </si>
  <si>
    <t>*</t>
  </si>
  <si>
    <t>остаток средств 2014 года, подлежащий возврату в бюджет Муниципального образования.</t>
  </si>
  <si>
    <r>
      <t>31 256,5</t>
    </r>
    <r>
      <rPr>
        <sz val="8"/>
        <color indexed="8"/>
        <rFont val="Calibri"/>
        <family val="2"/>
        <charset val="204"/>
      </rPr>
      <t>*</t>
    </r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</si>
  <si>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</t>
  </si>
  <si>
    <t>Реализация мероприятий п/п "Обеспечение равных прав потребителей на получение энергетических ресурсов"</t>
  </si>
  <si>
    <t>Задача 1: "Повышение эффективности, качества и надежности поставки коммунальных ресурсов"</t>
  </si>
  <si>
    <t>Строительство канализационной насосной станции № 4 по ул.Набережная в г. Белоярский</t>
  </si>
  <si>
    <t>Строительство блочной газовой котельной в районе СУ-926 г. Белоярский</t>
  </si>
  <si>
    <t>Строительство канализационных очистных сооружениий в с.Казым.</t>
  </si>
  <si>
    <t>Строительство канализационных очистных сооружений в п.Сорум.</t>
  </si>
  <si>
    <t>1.16</t>
  </si>
  <si>
    <t>Работы по расчету платы за текущий ремонт и содержание общего имущества в многоквартирном доме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</si>
  <si>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</si>
  <si>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 в сельском поселении Казым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</si>
  <si>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 в сельском поселении Верхнеказымский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</si>
  <si>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 в сельском поселении Полноват</t>
  </si>
  <si>
    <t>1.17</t>
  </si>
  <si>
    <t>Ремонт КНС в п.Сорум (в рамках мероприятий по капитальному ремонт (с заменой) газопроводов, систем теплоснабжения, водоснабжения и водоотведения для подготовки к осенне-зимнему периоду)</t>
  </si>
  <si>
    <t>1.18</t>
  </si>
  <si>
    <t>Реконструкция сетей перегретой воды в  мкр.7 г.Белоярский</t>
  </si>
  <si>
    <t>Завершение строительных работ автоматической газораспределительной станции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</si>
  <si>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</t>
  </si>
  <si>
    <t>ПРИЛОЖЕНИЕ 2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</si>
  <si>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1.9</t>
  </si>
  <si>
    <t>1.11.1</t>
  </si>
  <si>
    <t>1.11.2</t>
  </si>
  <si>
    <t>1.11.3</t>
  </si>
  <si>
    <t>1.11.4</t>
  </si>
  <si>
    <t>Перечень основных мероприятий муниципальной программы, объемы и источники их финансирования на 2014-2015 годы</t>
  </si>
  <si>
    <t>______________________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</si>
</sst>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3" borderId="0" xfId="0" applyFill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0" fillId="2" borderId="0" xfId="0" applyNumberFormat="1" applyFill="1"/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top"/>
    </xf>
    <xf numFmtId="4" fontId="0" fillId="3" borderId="0" xfId="0" applyNumberFormat="1" applyFill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/>
    <xf numFmtId="0" fontId="5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center" vertical="top"/>
    </xf>
    <xf numFmtId="165" fontId="5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>
      <alignment horizontal="center" vertical="top"/>
    </xf>
    <xf numFmtId="3" fontId="1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165" fontId="0" fillId="3" borderId="0" xfId="0" applyNumberFormat="1" applyFill="1"/>
    <xf numFmtId="0" fontId="1" fillId="2" borderId="1" xfId="0" applyFont="1" applyFill="1" applyBorder="1" applyAlignment="1">
      <alignment horizontal="center" vertical="top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/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top"/>
    </xf>
    <xf numFmtId="16" fontId="1" fillId="2" borderId="6" xfId="0" applyNumberFormat="1" applyFont="1" applyFill="1" applyBorder="1" applyAlignment="1">
      <alignment horizontal="center" vertical="top"/>
    </xf>
    <xf numFmtId="16" fontId="1" fillId="2" borderId="5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3"/>
  <sheetViews>
    <sheetView tabSelected="1" view="pageBreakPreview" zoomScale="160" zoomScaleNormal="100" zoomScaleSheetLayoutView="160" workbookViewId="0">
      <selection activeCell="H117" sqref="H117"/>
    </sheetView>
  </sheetViews>
  <sheetFormatPr defaultRowHeight="14.4"/>
  <cols>
    <col min="2" max="2" width="48.88671875" customWidth="1"/>
    <col min="3" max="3" width="15.5546875" customWidth="1"/>
    <col min="4" max="4" width="24.6640625" customWidth="1"/>
    <col min="5" max="5" width="16" customWidth="1"/>
    <col min="6" max="6" width="15.44140625" customWidth="1"/>
    <col min="7" max="7" width="15.109375" customWidth="1"/>
    <col min="8" max="8" width="19.33203125" customWidth="1"/>
    <col min="9" max="9" width="16.88671875" customWidth="1"/>
    <col min="10" max="10" width="12.6640625" customWidth="1"/>
  </cols>
  <sheetData>
    <row r="1" spans="1:7" ht="61.5" customHeight="1">
      <c r="E1" s="128" t="s">
        <v>99</v>
      </c>
      <c r="F1" s="128"/>
      <c r="G1" s="128"/>
    </row>
    <row r="2" spans="1:7" ht="28.5" customHeight="1">
      <c r="A2" s="70" t="s">
        <v>105</v>
      </c>
      <c r="B2" s="71"/>
      <c r="C2" s="71"/>
      <c r="D2" s="71"/>
      <c r="E2" s="71"/>
      <c r="F2" s="71"/>
      <c r="G2" s="71"/>
    </row>
    <row r="3" spans="1:7" ht="36.75" customHeight="1">
      <c r="A3" s="66" t="s">
        <v>21</v>
      </c>
      <c r="B3" s="66" t="s">
        <v>20</v>
      </c>
      <c r="C3" s="66" t="s">
        <v>22</v>
      </c>
      <c r="D3" s="66" t="s">
        <v>23</v>
      </c>
      <c r="E3" s="66" t="s">
        <v>25</v>
      </c>
      <c r="F3" s="66"/>
      <c r="G3" s="66"/>
    </row>
    <row r="4" spans="1:7">
      <c r="A4" s="66"/>
      <c r="B4" s="66"/>
      <c r="C4" s="66"/>
      <c r="D4" s="66"/>
      <c r="E4" s="66" t="s">
        <v>24</v>
      </c>
      <c r="F4" s="66" t="s">
        <v>26</v>
      </c>
      <c r="G4" s="66"/>
    </row>
    <row r="5" spans="1:7" ht="36" customHeight="1">
      <c r="A5" s="66"/>
      <c r="B5" s="66"/>
      <c r="C5" s="66"/>
      <c r="D5" s="66"/>
      <c r="E5" s="66"/>
      <c r="F5" s="25" t="s">
        <v>27</v>
      </c>
      <c r="G5" s="25" t="s">
        <v>28</v>
      </c>
    </row>
    <row r="6" spans="1:7">
      <c r="A6" s="72" t="s">
        <v>19</v>
      </c>
      <c r="B6" s="72"/>
      <c r="C6" s="72"/>
      <c r="D6" s="72"/>
      <c r="E6" s="72"/>
      <c r="F6" s="72"/>
      <c r="G6" s="72"/>
    </row>
    <row r="7" spans="1:7">
      <c r="A7" s="64" t="s">
        <v>0</v>
      </c>
      <c r="B7" s="64"/>
      <c r="C7" s="64"/>
      <c r="D7" s="64"/>
      <c r="E7" s="64"/>
      <c r="F7" s="64"/>
      <c r="G7" s="64"/>
    </row>
    <row r="8" spans="1:7">
      <c r="A8" s="64" t="s">
        <v>82</v>
      </c>
      <c r="B8" s="64"/>
      <c r="C8" s="64"/>
      <c r="D8" s="64"/>
      <c r="E8" s="64"/>
      <c r="F8" s="64"/>
      <c r="G8" s="64"/>
    </row>
    <row r="9" spans="1:7" ht="24" customHeight="1">
      <c r="A9" s="65" t="s">
        <v>1</v>
      </c>
      <c r="B9" s="67" t="s">
        <v>98</v>
      </c>
      <c r="C9" s="66" t="s">
        <v>2</v>
      </c>
      <c r="D9" s="57" t="s">
        <v>3</v>
      </c>
      <c r="E9" s="50">
        <f>E10</f>
        <v>371.3</v>
      </c>
      <c r="F9" s="50">
        <f>F10</f>
        <v>200.8</v>
      </c>
      <c r="G9" s="50">
        <f>G10</f>
        <v>170.5</v>
      </c>
    </row>
    <row r="10" spans="1:7" ht="21.75" customHeight="1">
      <c r="A10" s="66"/>
      <c r="B10" s="67"/>
      <c r="C10" s="66"/>
      <c r="D10" s="1" t="s">
        <v>4</v>
      </c>
      <c r="E10" s="9">
        <f>SUM(F10:G10)</f>
        <v>371.3</v>
      </c>
      <c r="F10" s="9">
        <v>200.8</v>
      </c>
      <c r="G10" s="9">
        <v>170.5</v>
      </c>
    </row>
    <row r="11" spans="1:7" ht="15" customHeight="1">
      <c r="A11" s="66" t="s">
        <v>6</v>
      </c>
      <c r="B11" s="67" t="s">
        <v>80</v>
      </c>
      <c r="C11" s="66" t="s">
        <v>2</v>
      </c>
      <c r="D11" s="57" t="s">
        <v>3</v>
      </c>
      <c r="E11" s="50">
        <f>SUM(E12+E13)</f>
        <v>60175.335999999996</v>
      </c>
      <c r="F11" s="50">
        <f>F12+F13</f>
        <v>21180.199999999997</v>
      </c>
      <c r="G11" s="50">
        <f>G12+G13</f>
        <v>38995.135999999999</v>
      </c>
    </row>
    <row r="12" spans="1:7">
      <c r="A12" s="66"/>
      <c r="B12" s="67"/>
      <c r="C12" s="66"/>
      <c r="D12" s="1" t="s">
        <v>4</v>
      </c>
      <c r="E12" s="9">
        <f>SUM(F12:G12)</f>
        <v>54662.1</v>
      </c>
      <c r="F12" s="9">
        <f>2584.6+16661.5</f>
        <v>19246.099999999999</v>
      </c>
      <c r="G12" s="9">
        <f>4176+24012+5398+1830</f>
        <v>35416</v>
      </c>
    </row>
    <row r="13" spans="1:7">
      <c r="A13" s="66"/>
      <c r="B13" s="67"/>
      <c r="C13" s="66"/>
      <c r="D13" s="1" t="s">
        <v>5</v>
      </c>
      <c r="E13" s="9">
        <f>SUM(F13:G13)</f>
        <v>5513.2359999999999</v>
      </c>
      <c r="F13" s="9">
        <v>1934.1</v>
      </c>
      <c r="G13" s="9">
        <f>2784+500+295.136</f>
        <v>3579.136</v>
      </c>
    </row>
    <row r="14" spans="1:7">
      <c r="A14" s="66" t="s">
        <v>10</v>
      </c>
      <c r="B14" s="69" t="s">
        <v>7</v>
      </c>
      <c r="C14" s="66" t="s">
        <v>2</v>
      </c>
      <c r="D14" s="57" t="s">
        <v>3</v>
      </c>
      <c r="E14" s="50">
        <f>SUM(E15:E16)</f>
        <v>652.93076999999994</v>
      </c>
      <c r="F14" s="59">
        <f>F16+F15</f>
        <v>0</v>
      </c>
      <c r="G14" s="50">
        <f>G15+G16</f>
        <v>652.93076999999994</v>
      </c>
    </row>
    <row r="15" spans="1:7">
      <c r="A15" s="66"/>
      <c r="B15" s="69"/>
      <c r="C15" s="66"/>
      <c r="D15" s="1" t="s">
        <v>4</v>
      </c>
      <c r="E15" s="9">
        <f>SUM(F15:G15)</f>
        <v>0</v>
      </c>
      <c r="F15" s="7">
        <v>0</v>
      </c>
      <c r="G15" s="9">
        <v>0</v>
      </c>
    </row>
    <row r="16" spans="1:7">
      <c r="A16" s="66"/>
      <c r="B16" s="69"/>
      <c r="C16" s="66"/>
      <c r="D16" s="1" t="s">
        <v>5</v>
      </c>
      <c r="E16" s="9">
        <f>SUM(F16:G16)</f>
        <v>652.93076999999994</v>
      </c>
      <c r="F16" s="7">
        <v>0</v>
      </c>
      <c r="G16" s="9">
        <f>1152.1-204.03323-295.136</f>
        <v>652.93076999999994</v>
      </c>
    </row>
    <row r="17" spans="1:8">
      <c r="A17" s="66" t="s">
        <v>11</v>
      </c>
      <c r="B17" s="67" t="s">
        <v>15</v>
      </c>
      <c r="C17" s="66" t="s">
        <v>14</v>
      </c>
      <c r="D17" s="57" t="s">
        <v>3</v>
      </c>
      <c r="E17" s="51">
        <f>SUM(E18:E19)</f>
        <v>25285.599999999999</v>
      </c>
      <c r="F17" s="51">
        <f>F18+F19</f>
        <v>24590</v>
      </c>
      <c r="G17" s="51">
        <f>G19+G18</f>
        <v>695.6</v>
      </c>
    </row>
    <row r="18" spans="1:8">
      <c r="A18" s="66"/>
      <c r="B18" s="68"/>
      <c r="C18" s="84"/>
      <c r="D18" s="1" t="s">
        <v>4</v>
      </c>
      <c r="E18" s="6">
        <f>SUM(F18:G18)</f>
        <v>23170</v>
      </c>
      <c r="F18" s="6">
        <v>23170</v>
      </c>
      <c r="G18" s="10">
        <v>0</v>
      </c>
    </row>
    <row r="19" spans="1:8">
      <c r="A19" s="66"/>
      <c r="B19" s="68"/>
      <c r="C19" s="84"/>
      <c r="D19" s="18" t="s">
        <v>5</v>
      </c>
      <c r="E19" s="32">
        <f>SUM(F19:G19)</f>
        <v>2115.6</v>
      </c>
      <c r="F19" s="32">
        <v>1420</v>
      </c>
      <c r="G19" s="32">
        <v>695.6</v>
      </c>
    </row>
    <row r="20" spans="1:8">
      <c r="A20" s="66" t="s">
        <v>12</v>
      </c>
      <c r="B20" s="67" t="s">
        <v>17</v>
      </c>
      <c r="C20" s="66" t="s">
        <v>14</v>
      </c>
      <c r="D20" s="57" t="s">
        <v>3</v>
      </c>
      <c r="E20" s="51">
        <f>SUM(E21:E22)</f>
        <v>5075</v>
      </c>
      <c r="F20" s="51">
        <f>F21+F22</f>
        <v>5075</v>
      </c>
      <c r="G20" s="59">
        <f>G22+G21</f>
        <v>0</v>
      </c>
    </row>
    <row r="21" spans="1:8" ht="15.75" customHeight="1">
      <c r="A21" s="66"/>
      <c r="B21" s="68"/>
      <c r="C21" s="84"/>
      <c r="D21" s="1" t="s">
        <v>4</v>
      </c>
      <c r="E21" s="6">
        <f>SUM(F21:G21)</f>
        <v>4821</v>
      </c>
      <c r="F21" s="6">
        <v>4821</v>
      </c>
      <c r="G21" s="10">
        <v>0</v>
      </c>
    </row>
    <row r="22" spans="1:8">
      <c r="A22" s="66"/>
      <c r="B22" s="68"/>
      <c r="C22" s="84"/>
      <c r="D22" s="1" t="s">
        <v>5</v>
      </c>
      <c r="E22" s="33">
        <f>SUM(F22:G22)</f>
        <v>254</v>
      </c>
      <c r="F22" s="33">
        <v>254</v>
      </c>
      <c r="G22" s="34">
        <v>0</v>
      </c>
    </row>
    <row r="23" spans="1:8">
      <c r="A23" s="66" t="s">
        <v>13</v>
      </c>
      <c r="B23" s="67" t="s">
        <v>83</v>
      </c>
      <c r="C23" s="66" t="s">
        <v>14</v>
      </c>
      <c r="D23" s="57" t="s">
        <v>3</v>
      </c>
      <c r="E23" s="51">
        <f>SUM(E24:E25)</f>
        <v>5777</v>
      </c>
      <c r="F23" s="51">
        <f>F24+F25</f>
        <v>5777</v>
      </c>
      <c r="G23" s="59">
        <f>G25+G24</f>
        <v>0</v>
      </c>
    </row>
    <row r="24" spans="1:8">
      <c r="A24" s="66"/>
      <c r="B24" s="68"/>
      <c r="C24" s="84"/>
      <c r="D24" s="1" t="s">
        <v>4</v>
      </c>
      <c r="E24" s="6">
        <f>SUM(F24:G24)</f>
        <v>5440</v>
      </c>
      <c r="F24" s="6">
        <v>5440</v>
      </c>
      <c r="G24" s="10">
        <v>0</v>
      </c>
    </row>
    <row r="25" spans="1:8">
      <c r="A25" s="66"/>
      <c r="B25" s="68"/>
      <c r="C25" s="84"/>
      <c r="D25" s="1" t="s">
        <v>5</v>
      </c>
      <c r="E25" s="6">
        <f>SUM(F25:G25)</f>
        <v>337</v>
      </c>
      <c r="F25" s="6">
        <v>337</v>
      </c>
      <c r="G25" s="10">
        <v>0</v>
      </c>
    </row>
    <row r="26" spans="1:8">
      <c r="A26" s="66" t="s">
        <v>16</v>
      </c>
      <c r="B26" s="113" t="s">
        <v>84</v>
      </c>
      <c r="C26" s="66" t="s">
        <v>14</v>
      </c>
      <c r="D26" s="57" t="s">
        <v>3</v>
      </c>
      <c r="E26" s="51">
        <f>SUM(E27:E28)</f>
        <v>5785</v>
      </c>
      <c r="F26" s="51">
        <f>F27+F28</f>
        <v>5785</v>
      </c>
      <c r="G26" s="59">
        <f>G28+G27</f>
        <v>0</v>
      </c>
    </row>
    <row r="27" spans="1:8">
      <c r="A27" s="66"/>
      <c r="B27" s="114"/>
      <c r="C27" s="84"/>
      <c r="D27" s="1" t="s">
        <v>4</v>
      </c>
      <c r="E27" s="6">
        <f>SUM(F27:G27)</f>
        <v>5496</v>
      </c>
      <c r="F27" s="6">
        <v>5496</v>
      </c>
      <c r="G27" s="10">
        <v>0</v>
      </c>
    </row>
    <row r="28" spans="1:8" ht="10.5" customHeight="1">
      <c r="A28" s="66"/>
      <c r="B28" s="114"/>
      <c r="C28" s="84"/>
      <c r="D28" s="1" t="s">
        <v>5</v>
      </c>
      <c r="E28" s="6">
        <f>SUM(F28:G28)</f>
        <v>289</v>
      </c>
      <c r="F28" s="6">
        <v>289</v>
      </c>
      <c r="G28" s="10">
        <v>0</v>
      </c>
    </row>
    <row r="29" spans="1:8">
      <c r="A29" s="66" t="s">
        <v>18</v>
      </c>
      <c r="B29" s="113" t="s">
        <v>85</v>
      </c>
      <c r="C29" s="66" t="s">
        <v>14</v>
      </c>
      <c r="D29" s="57" t="s">
        <v>3</v>
      </c>
      <c r="E29" s="51">
        <f>SUM(E30:E30)</f>
        <v>3136.4</v>
      </c>
      <c r="F29" s="51">
        <f>F30</f>
        <v>2102</v>
      </c>
      <c r="G29" s="51">
        <f>G30</f>
        <v>1034.4000000000001</v>
      </c>
    </row>
    <row r="30" spans="1:8">
      <c r="A30" s="66"/>
      <c r="B30" s="114"/>
      <c r="C30" s="84"/>
      <c r="D30" s="1" t="s">
        <v>5</v>
      </c>
      <c r="E30" s="6">
        <f>SUM(F30:G30)</f>
        <v>3136.4</v>
      </c>
      <c r="F30" s="6">
        <v>2102</v>
      </c>
      <c r="G30" s="40">
        <v>1034.4000000000001</v>
      </c>
    </row>
    <row r="31" spans="1:8" s="2" customFormat="1" ht="12.75" customHeight="1">
      <c r="A31" s="107" t="s">
        <v>100</v>
      </c>
      <c r="B31" s="80" t="s">
        <v>64</v>
      </c>
      <c r="C31" s="66" t="s">
        <v>14</v>
      </c>
      <c r="D31" s="57" t="s">
        <v>3</v>
      </c>
      <c r="E31" s="58">
        <f>SUM(E32:E32)</f>
        <v>255.4</v>
      </c>
      <c r="F31" s="58">
        <f>F32</f>
        <v>255.4</v>
      </c>
      <c r="G31" s="59">
        <f>G32</f>
        <v>0</v>
      </c>
      <c r="H31" s="3"/>
    </row>
    <row r="32" spans="1:8" s="2" customFormat="1" ht="12.75" customHeight="1">
      <c r="A32" s="107"/>
      <c r="B32" s="81"/>
      <c r="C32" s="84"/>
      <c r="D32" s="1" t="s">
        <v>5</v>
      </c>
      <c r="E32" s="30">
        <f>SUM(F32:G32)</f>
        <v>255.4</v>
      </c>
      <c r="F32" s="30">
        <f>320-64.6</f>
        <v>255.4</v>
      </c>
      <c r="G32" s="10">
        <v>0</v>
      </c>
      <c r="H32" s="3"/>
    </row>
    <row r="33" spans="1:8" s="2" customFormat="1" ht="12.75" customHeight="1">
      <c r="A33" s="92" t="s">
        <v>67</v>
      </c>
      <c r="B33" s="113" t="s">
        <v>86</v>
      </c>
      <c r="C33" s="88" t="s">
        <v>14</v>
      </c>
      <c r="D33" s="54" t="s">
        <v>3</v>
      </c>
      <c r="E33" s="55">
        <f>SUM(E34:E34)</f>
        <v>255</v>
      </c>
      <c r="F33" s="55">
        <f>F34</f>
        <v>170</v>
      </c>
      <c r="G33" s="56">
        <f>SUM(G34:G34)</f>
        <v>85</v>
      </c>
      <c r="H33" s="3"/>
    </row>
    <row r="34" spans="1:8" s="2" customFormat="1" ht="12.75" customHeight="1">
      <c r="A34" s="92"/>
      <c r="B34" s="114"/>
      <c r="C34" s="89"/>
      <c r="D34" s="41" t="s">
        <v>5</v>
      </c>
      <c r="E34" s="43">
        <f>SUM(F34:G34)</f>
        <v>255</v>
      </c>
      <c r="F34" s="42">
        <v>170</v>
      </c>
      <c r="G34" s="40">
        <v>85</v>
      </c>
      <c r="H34" s="3"/>
    </row>
    <row r="35" spans="1:8" s="2" customFormat="1" ht="19.5" customHeight="1">
      <c r="A35" s="92" t="s">
        <v>68</v>
      </c>
      <c r="B35" s="76" t="s">
        <v>75</v>
      </c>
      <c r="C35" s="86" t="s">
        <v>73</v>
      </c>
      <c r="D35" s="60" t="s">
        <v>3</v>
      </c>
      <c r="E35" s="48">
        <f>E36+E37</f>
        <v>132843</v>
      </c>
      <c r="F35" s="48">
        <f>F36+F37</f>
        <v>57215.4</v>
      </c>
      <c r="G35" s="48">
        <f>G36+G37</f>
        <v>75627.600000000006</v>
      </c>
      <c r="H35" s="3"/>
    </row>
    <row r="36" spans="1:8" s="2" customFormat="1" ht="19.5" customHeight="1">
      <c r="A36" s="92"/>
      <c r="B36" s="90"/>
      <c r="C36" s="86"/>
      <c r="D36" s="39" t="s">
        <v>4</v>
      </c>
      <c r="E36" s="33">
        <f>SUM(F36:G36)</f>
        <v>121273.4</v>
      </c>
      <c r="F36" s="33">
        <f>F39+F42+F45+F48</f>
        <v>48665.4</v>
      </c>
      <c r="G36" s="40">
        <f>G39+G42+G45+G48</f>
        <v>72608</v>
      </c>
      <c r="H36" s="3"/>
    </row>
    <row r="37" spans="1:8" s="2" customFormat="1" ht="16.5" customHeight="1">
      <c r="A37" s="92"/>
      <c r="B37" s="91"/>
      <c r="C37" s="87"/>
      <c r="D37" s="39" t="s">
        <v>5</v>
      </c>
      <c r="E37" s="33">
        <f>SUM(F37:G37)</f>
        <v>11569.6</v>
      </c>
      <c r="F37" s="33">
        <f>F40+F43+F46+F49</f>
        <v>8550</v>
      </c>
      <c r="G37" s="33">
        <f>G40+G43+G46+G49</f>
        <v>3019.6000000000004</v>
      </c>
      <c r="H37" s="3"/>
    </row>
    <row r="38" spans="1:8" s="2" customFormat="1" ht="18.75" customHeight="1">
      <c r="A38" s="115" t="s">
        <v>101</v>
      </c>
      <c r="B38" s="76" t="s">
        <v>89</v>
      </c>
      <c r="C38" s="85"/>
      <c r="D38" s="39" t="s">
        <v>3</v>
      </c>
      <c r="E38" s="33">
        <f>E39+E40</f>
        <v>117683.63158</v>
      </c>
      <c r="F38" s="33">
        <f>F39+F40</f>
        <v>57215.4</v>
      </c>
      <c r="G38" s="33">
        <f>G39+G40</f>
        <v>60468.23158</v>
      </c>
      <c r="H38" s="3"/>
    </row>
    <row r="39" spans="1:8" s="2" customFormat="1" ht="18.75" customHeight="1">
      <c r="A39" s="117"/>
      <c r="B39" s="90"/>
      <c r="C39" s="86"/>
      <c r="D39" s="39" t="s">
        <v>4</v>
      </c>
      <c r="E39" s="33">
        <f>SUM(F39:G39)</f>
        <v>106881</v>
      </c>
      <c r="F39" s="33">
        <v>48665.4</v>
      </c>
      <c r="G39" s="33">
        <f>38215.6+20000</f>
        <v>58215.6</v>
      </c>
      <c r="H39" s="3"/>
    </row>
    <row r="40" spans="1:8" s="2" customFormat="1" ht="18.75" customHeight="1">
      <c r="A40" s="116"/>
      <c r="B40" s="91"/>
      <c r="C40" s="87"/>
      <c r="D40" s="39" t="s">
        <v>5</v>
      </c>
      <c r="E40" s="33">
        <f>SUM(F40:G40)</f>
        <v>10802.631580000001</v>
      </c>
      <c r="F40" s="33">
        <v>8550</v>
      </c>
      <c r="G40" s="33">
        <f>1200+1052.63158</f>
        <v>2252.6315800000002</v>
      </c>
    </row>
    <row r="41" spans="1:8" s="2" customFormat="1" ht="18.75" customHeight="1">
      <c r="A41" s="115" t="s">
        <v>102</v>
      </c>
      <c r="B41" s="76" t="s">
        <v>90</v>
      </c>
      <c r="C41" s="85"/>
      <c r="D41" s="39" t="s">
        <v>3</v>
      </c>
      <c r="E41" s="33">
        <f>E42+E43</f>
        <v>7349.8947399999997</v>
      </c>
      <c r="F41" s="61">
        <f>F42+F43</f>
        <v>0</v>
      </c>
      <c r="G41" s="33">
        <f>G42+G43</f>
        <v>7349.8947399999997</v>
      </c>
      <c r="H41" s="3"/>
    </row>
    <row r="42" spans="1:8" s="2" customFormat="1" ht="18.75" customHeight="1">
      <c r="A42" s="117"/>
      <c r="B42" s="90"/>
      <c r="C42" s="86"/>
      <c r="D42" s="39" t="s">
        <v>4</v>
      </c>
      <c r="E42" s="33">
        <f>SUM(F42:G42)</f>
        <v>6982.4</v>
      </c>
      <c r="F42" s="61">
        <v>0</v>
      </c>
      <c r="G42" s="33">
        <v>6982.4</v>
      </c>
      <c r="H42" s="3"/>
    </row>
    <row r="43" spans="1:8" s="2" customFormat="1" ht="19.5" customHeight="1">
      <c r="A43" s="116"/>
      <c r="B43" s="91"/>
      <c r="C43" s="87"/>
      <c r="D43" s="39" t="s">
        <v>5</v>
      </c>
      <c r="E43" s="33">
        <f>SUM(F43:G43)</f>
        <v>367.49473999999998</v>
      </c>
      <c r="F43" s="61">
        <v>0</v>
      </c>
      <c r="G43" s="33">
        <v>367.49473999999998</v>
      </c>
      <c r="H43" s="3"/>
    </row>
    <row r="44" spans="1:8" s="2" customFormat="1" ht="15.75" customHeight="1">
      <c r="A44" s="115" t="s">
        <v>103</v>
      </c>
      <c r="B44" s="76" t="s">
        <v>91</v>
      </c>
      <c r="C44" s="85"/>
      <c r="D44" s="39" t="s">
        <v>3</v>
      </c>
      <c r="E44" s="33">
        <f>E45+E46</f>
        <v>2589.4736800000001</v>
      </c>
      <c r="F44" s="61">
        <f>F45+F46</f>
        <v>0</v>
      </c>
      <c r="G44" s="33">
        <f>G45+G46</f>
        <v>2589.4736800000001</v>
      </c>
      <c r="H44" s="3"/>
    </row>
    <row r="45" spans="1:8" s="2" customFormat="1" ht="15" customHeight="1">
      <c r="A45" s="117"/>
      <c r="B45" s="90"/>
      <c r="C45" s="86"/>
      <c r="D45" s="39" t="s">
        <v>4</v>
      </c>
      <c r="E45" s="33">
        <f>SUM(F45:G45)</f>
        <v>2460</v>
      </c>
      <c r="F45" s="61">
        <v>0</v>
      </c>
      <c r="G45" s="33">
        <v>2460</v>
      </c>
      <c r="H45" s="3"/>
    </row>
    <row r="46" spans="1:8" s="2" customFormat="1" ht="17.25" customHeight="1">
      <c r="A46" s="116"/>
      <c r="B46" s="91"/>
      <c r="C46" s="87"/>
      <c r="D46" s="39" t="s">
        <v>5</v>
      </c>
      <c r="E46" s="33">
        <f>SUM(F46:G46)</f>
        <v>129.47368</v>
      </c>
      <c r="F46" s="61">
        <v>0</v>
      </c>
      <c r="G46" s="33">
        <v>129.47368</v>
      </c>
      <c r="H46" s="3"/>
    </row>
    <row r="47" spans="1:8" s="2" customFormat="1" ht="17.25" customHeight="1">
      <c r="A47" s="115" t="s">
        <v>104</v>
      </c>
      <c r="B47" s="76" t="s">
        <v>92</v>
      </c>
      <c r="C47" s="85"/>
      <c r="D47" s="39" t="s">
        <v>3</v>
      </c>
      <c r="E47" s="33">
        <f>E48+E49</f>
        <v>5220</v>
      </c>
      <c r="F47" s="61">
        <f>F48+F49</f>
        <v>0</v>
      </c>
      <c r="G47" s="33">
        <f>G48+G49</f>
        <v>5220</v>
      </c>
      <c r="H47" s="3"/>
    </row>
    <row r="48" spans="1:8" s="2" customFormat="1" ht="17.25" customHeight="1">
      <c r="A48" s="117"/>
      <c r="B48" s="90"/>
      <c r="C48" s="86"/>
      <c r="D48" s="39" t="s">
        <v>4</v>
      </c>
      <c r="E48" s="33">
        <f>SUM(F48:G48)</f>
        <v>4950</v>
      </c>
      <c r="F48" s="61">
        <v>0</v>
      </c>
      <c r="G48" s="33">
        <v>4950</v>
      </c>
      <c r="H48" s="3"/>
    </row>
    <row r="49" spans="1:8" s="2" customFormat="1" ht="17.25" customHeight="1">
      <c r="A49" s="116"/>
      <c r="B49" s="91"/>
      <c r="C49" s="87"/>
      <c r="D49" s="39" t="s">
        <v>5</v>
      </c>
      <c r="E49" s="33">
        <f>SUM(F49:G49)</f>
        <v>270</v>
      </c>
      <c r="F49" s="61">
        <v>0</v>
      </c>
      <c r="G49" s="33">
        <v>270</v>
      </c>
      <c r="H49" s="3"/>
    </row>
    <row r="50" spans="1:8" s="2" customFormat="1" ht="17.25" customHeight="1">
      <c r="A50" s="74" t="s">
        <v>69</v>
      </c>
      <c r="B50" s="76" t="s">
        <v>94</v>
      </c>
      <c r="C50" s="78" t="s">
        <v>2</v>
      </c>
      <c r="D50" s="1" t="s">
        <v>3</v>
      </c>
      <c r="E50" s="51">
        <f>SUM(E51:E52)</f>
        <v>1000</v>
      </c>
      <c r="F50" s="51">
        <f>F51+F52</f>
        <v>0</v>
      </c>
      <c r="G50" s="51">
        <f>G51+G52</f>
        <v>1000</v>
      </c>
      <c r="H50" s="3"/>
    </row>
    <row r="51" spans="1:8" s="2" customFormat="1" ht="17.25" customHeight="1">
      <c r="A51" s="118"/>
      <c r="B51" s="90"/>
      <c r="C51" s="119"/>
      <c r="D51" s="1" t="s">
        <v>4</v>
      </c>
      <c r="E51" s="9">
        <f>SUM(F51:G51)</f>
        <v>950</v>
      </c>
      <c r="F51" s="10">
        <v>0</v>
      </c>
      <c r="G51" s="9">
        <v>950</v>
      </c>
      <c r="H51" s="3"/>
    </row>
    <row r="52" spans="1:8" s="2" customFormat="1" ht="17.25" customHeight="1">
      <c r="A52" s="75"/>
      <c r="B52" s="91"/>
      <c r="C52" s="79"/>
      <c r="D52" s="1" t="s">
        <v>5</v>
      </c>
      <c r="E52" s="9">
        <f>SUM(F52:G52)</f>
        <v>50</v>
      </c>
      <c r="F52" s="10">
        <v>0</v>
      </c>
      <c r="G52" s="9">
        <v>50</v>
      </c>
      <c r="H52" s="3"/>
    </row>
    <row r="53" spans="1:8" s="2" customFormat="1" ht="15" customHeight="1">
      <c r="A53" s="115" t="s">
        <v>70</v>
      </c>
      <c r="B53" s="76" t="s">
        <v>65</v>
      </c>
      <c r="C53" s="85" t="s">
        <v>2</v>
      </c>
      <c r="D53" s="41" t="s">
        <v>3</v>
      </c>
      <c r="E53" s="48">
        <f>SUM(E54:E54)</f>
        <v>1200</v>
      </c>
      <c r="F53" s="48">
        <f>F54</f>
        <v>1200</v>
      </c>
      <c r="G53" s="49">
        <f>G54</f>
        <v>0</v>
      </c>
      <c r="H53" s="3"/>
    </row>
    <row r="54" spans="1:8" s="2" customFormat="1">
      <c r="A54" s="116"/>
      <c r="B54" s="91"/>
      <c r="C54" s="87"/>
      <c r="D54" s="41" t="s">
        <v>5</v>
      </c>
      <c r="E54" s="33">
        <f>SUM(F54:G54)</f>
        <v>1200</v>
      </c>
      <c r="F54" s="33">
        <v>1200</v>
      </c>
      <c r="G54" s="34">
        <v>0</v>
      </c>
      <c r="H54" s="3"/>
    </row>
    <row r="55" spans="1:8" s="2" customFormat="1" ht="16.5" customHeight="1">
      <c r="A55" s="74" t="s">
        <v>71</v>
      </c>
      <c r="B55" s="120" t="s">
        <v>66</v>
      </c>
      <c r="C55" s="78" t="s">
        <v>2</v>
      </c>
      <c r="D55" s="1" t="s">
        <v>3</v>
      </c>
      <c r="E55" s="50">
        <f>SUM(F55:G55)</f>
        <v>950</v>
      </c>
      <c r="F55" s="51">
        <f>F56</f>
        <v>950</v>
      </c>
      <c r="G55" s="52">
        <f>G56</f>
        <v>0</v>
      </c>
      <c r="H55" s="3"/>
    </row>
    <row r="56" spans="1:8" s="2" customFormat="1" ht="18" customHeight="1">
      <c r="A56" s="75"/>
      <c r="B56" s="121"/>
      <c r="C56" s="79"/>
      <c r="D56" s="1" t="s">
        <v>4</v>
      </c>
      <c r="E56" s="9">
        <f>SUM(F56:G56)</f>
        <v>950</v>
      </c>
      <c r="F56" s="6">
        <v>950</v>
      </c>
      <c r="G56" s="10">
        <v>0</v>
      </c>
      <c r="H56" s="3"/>
    </row>
    <row r="57" spans="1:8" s="2" customFormat="1" ht="15" customHeight="1">
      <c r="A57" s="74" t="s">
        <v>72</v>
      </c>
      <c r="B57" s="76" t="s">
        <v>61</v>
      </c>
      <c r="C57" s="78" t="s">
        <v>62</v>
      </c>
      <c r="D57" s="1" t="s">
        <v>3</v>
      </c>
      <c r="E57" s="51">
        <f>SUM(E58:E58)</f>
        <v>38012.399999999994</v>
      </c>
      <c r="F57" s="51">
        <f>F58</f>
        <v>15072.599999999999</v>
      </c>
      <c r="G57" s="51">
        <f>G58</f>
        <v>22939.8</v>
      </c>
    </row>
    <row r="58" spans="1:8" s="2" customFormat="1">
      <c r="A58" s="118"/>
      <c r="B58" s="90"/>
      <c r="C58" s="119"/>
      <c r="D58" s="1" t="s">
        <v>4</v>
      </c>
      <c r="E58" s="9">
        <f>SUM(F58:G58)</f>
        <v>38012.399999999994</v>
      </c>
      <c r="F58" s="6">
        <f>10381.9+4690.7</f>
        <v>15072.599999999999</v>
      </c>
      <c r="G58" s="6">
        <v>22939.8</v>
      </c>
      <c r="H58" s="3"/>
    </row>
    <row r="59" spans="1:8" s="2" customFormat="1" ht="15" customHeight="1">
      <c r="A59" s="74" t="s">
        <v>87</v>
      </c>
      <c r="B59" s="76" t="s">
        <v>88</v>
      </c>
      <c r="C59" s="78" t="s">
        <v>2</v>
      </c>
      <c r="D59" s="1" t="s">
        <v>3</v>
      </c>
      <c r="E59" s="51">
        <f>SUM(E60)</f>
        <v>407</v>
      </c>
      <c r="F59" s="53">
        <v>0</v>
      </c>
      <c r="G59" s="51">
        <f>G60</f>
        <v>407</v>
      </c>
      <c r="H59" s="3"/>
    </row>
    <row r="60" spans="1:8" s="2" customFormat="1">
      <c r="A60" s="75"/>
      <c r="B60" s="77"/>
      <c r="C60" s="79"/>
      <c r="D60" s="1" t="s">
        <v>5</v>
      </c>
      <c r="E60" s="6">
        <f>SUM(F60:G60)</f>
        <v>407</v>
      </c>
      <c r="F60" s="10">
        <v>0</v>
      </c>
      <c r="G60" s="6">
        <v>407</v>
      </c>
      <c r="H60" s="3"/>
    </row>
    <row r="61" spans="1:8" s="2" customFormat="1" ht="15" customHeight="1">
      <c r="A61" s="74" t="s">
        <v>93</v>
      </c>
      <c r="B61" s="76" t="s">
        <v>96</v>
      </c>
      <c r="C61" s="78" t="s">
        <v>14</v>
      </c>
      <c r="D61" s="1" t="s">
        <v>3</v>
      </c>
      <c r="E61" s="51">
        <f>SUM(E62)</f>
        <v>1866</v>
      </c>
      <c r="F61" s="53">
        <v>0</v>
      </c>
      <c r="G61" s="51">
        <f>G62</f>
        <v>1866</v>
      </c>
      <c r="H61" s="3"/>
    </row>
    <row r="62" spans="1:8" s="2" customFormat="1">
      <c r="A62" s="75"/>
      <c r="B62" s="77"/>
      <c r="C62" s="79"/>
      <c r="D62" s="1" t="s">
        <v>5</v>
      </c>
      <c r="E62" s="6">
        <f>SUM(F62:G62)</f>
        <v>1866</v>
      </c>
      <c r="F62" s="10">
        <v>0</v>
      </c>
      <c r="G62" s="6">
        <v>1866</v>
      </c>
      <c r="H62" s="3"/>
    </row>
    <row r="63" spans="1:8" s="2" customFormat="1" ht="15" customHeight="1">
      <c r="A63" s="74" t="s">
        <v>95</v>
      </c>
      <c r="B63" s="76" t="s">
        <v>97</v>
      </c>
      <c r="C63" s="78" t="s">
        <v>14</v>
      </c>
      <c r="D63" s="1" t="s">
        <v>3</v>
      </c>
      <c r="E63" s="51">
        <f>SUM(E64)</f>
        <v>2497.8000000000002</v>
      </c>
      <c r="F63" s="53">
        <v>0</v>
      </c>
      <c r="G63" s="51">
        <f>G64</f>
        <v>2497.8000000000002</v>
      </c>
      <c r="H63" s="3"/>
    </row>
    <row r="64" spans="1:8" s="2" customFormat="1">
      <c r="A64" s="75"/>
      <c r="B64" s="77"/>
      <c r="C64" s="79"/>
      <c r="D64" s="1" t="s">
        <v>5</v>
      </c>
      <c r="E64" s="6">
        <f>SUM(F64:G64)</f>
        <v>2497.8000000000002</v>
      </c>
      <c r="F64" s="10">
        <v>0</v>
      </c>
      <c r="G64" s="6">
        <v>2497.8000000000002</v>
      </c>
      <c r="H64" s="3"/>
    </row>
    <row r="65" spans="1:8">
      <c r="A65" s="35"/>
      <c r="B65" s="21" t="s">
        <v>8</v>
      </c>
      <c r="C65" s="35"/>
      <c r="D65" s="5" t="s">
        <v>3</v>
      </c>
      <c r="E65" s="15">
        <f>SUM(E66:E67)</f>
        <v>285545.16677000001</v>
      </c>
      <c r="F65" s="15">
        <f>SUM(F66:F67)</f>
        <v>139573.4</v>
      </c>
      <c r="G65" s="15">
        <f>SUM(G66:G67)</f>
        <v>145971.76676999999</v>
      </c>
      <c r="H65" s="19"/>
    </row>
    <row r="66" spans="1:8">
      <c r="A66" s="35"/>
      <c r="B66" s="35"/>
      <c r="C66" s="35"/>
      <c r="D66" s="5" t="s">
        <v>4</v>
      </c>
      <c r="E66" s="15">
        <f>SUM(F66:G66)</f>
        <v>255146.19999999998</v>
      </c>
      <c r="F66" s="15">
        <f>F10+F12+F15+F18+F21+F24+F27+F36+F56+F58+F51</f>
        <v>123061.9</v>
      </c>
      <c r="G66" s="15">
        <f>G10+G12+G15+G18+G21+G24+G27+G36+G56+G58+G51</f>
        <v>132084.29999999999</v>
      </c>
      <c r="H66" s="19"/>
    </row>
    <row r="67" spans="1:8">
      <c r="A67" s="35"/>
      <c r="B67" s="35"/>
      <c r="C67" s="35"/>
      <c r="D67" s="5" t="s">
        <v>5</v>
      </c>
      <c r="E67" s="15">
        <f>SUM(F67:G67)</f>
        <v>30398.966769999999</v>
      </c>
      <c r="F67" s="15">
        <f>F13+F16+F19+F22+F25+F28+F30+F32+F34+F37+F54+F60+F52</f>
        <v>16511.5</v>
      </c>
      <c r="G67" s="15">
        <f>G13+G16+G19+G22+G25+G28+G30+G32+G34+G37+G54+G60+G52+G62+G64</f>
        <v>13887.466769999999</v>
      </c>
      <c r="H67" s="19"/>
    </row>
    <row r="68" spans="1:8">
      <c r="A68" s="99" t="s">
        <v>9</v>
      </c>
      <c r="B68" s="99"/>
      <c r="C68" s="99"/>
      <c r="D68" s="99"/>
      <c r="E68" s="99"/>
      <c r="F68" s="99"/>
      <c r="G68" s="99"/>
      <c r="H68" s="3"/>
    </row>
    <row r="69" spans="1:8" ht="25.5" customHeight="1">
      <c r="A69" s="100" t="s">
        <v>58</v>
      </c>
      <c r="B69" s="101"/>
      <c r="C69" s="101"/>
      <c r="D69" s="101"/>
      <c r="E69" s="101"/>
      <c r="F69" s="101"/>
      <c r="G69" s="101"/>
    </row>
    <row r="70" spans="1:8">
      <c r="A70" s="99" t="s">
        <v>50</v>
      </c>
      <c r="B70" s="99"/>
      <c r="C70" s="99"/>
      <c r="D70" s="99"/>
      <c r="E70" s="99"/>
      <c r="F70" s="99"/>
      <c r="G70" s="99"/>
    </row>
    <row r="71" spans="1:8" ht="63.75" customHeight="1">
      <c r="A71" s="27" t="s">
        <v>29</v>
      </c>
      <c r="B71" s="44" t="s">
        <v>30</v>
      </c>
      <c r="C71" s="24" t="s">
        <v>2</v>
      </c>
      <c r="D71" s="24" t="s">
        <v>5</v>
      </c>
      <c r="E71" s="12">
        <f>SUM(F71:G71)</f>
        <v>146.1</v>
      </c>
      <c r="F71" s="12">
        <v>146.1</v>
      </c>
      <c r="G71" s="11">
        <v>0</v>
      </c>
    </row>
    <row r="72" spans="1:8" ht="32.25" customHeight="1">
      <c r="A72" s="24" t="s">
        <v>56</v>
      </c>
      <c r="B72" s="29" t="s">
        <v>57</v>
      </c>
      <c r="C72" s="24" t="s">
        <v>2</v>
      </c>
      <c r="D72" s="24" t="s">
        <v>5</v>
      </c>
      <c r="E72" s="12">
        <f>SUM(F72:G72)</f>
        <v>445</v>
      </c>
      <c r="F72" s="12">
        <f>280+80+85</f>
        <v>445</v>
      </c>
      <c r="G72" s="11">
        <v>0</v>
      </c>
    </row>
    <row r="73" spans="1:8" ht="29.25" customHeight="1">
      <c r="A73" s="24" t="s">
        <v>59</v>
      </c>
      <c r="B73" s="28" t="s">
        <v>81</v>
      </c>
      <c r="C73" s="24" t="s">
        <v>2</v>
      </c>
      <c r="D73" s="25" t="s">
        <v>4</v>
      </c>
      <c r="E73" s="12">
        <f>SUM(F73:G73)</f>
        <v>382.5</v>
      </c>
      <c r="F73" s="12">
        <f>382.5</f>
        <v>382.5</v>
      </c>
      <c r="G73" s="11">
        <v>0</v>
      </c>
    </row>
    <row r="74" spans="1:8">
      <c r="A74" s="35"/>
      <c r="B74" s="4" t="s">
        <v>31</v>
      </c>
      <c r="C74" s="35"/>
      <c r="D74" s="5" t="s">
        <v>3</v>
      </c>
      <c r="E74" s="36">
        <f>SUM(E75:E76)</f>
        <v>973.6</v>
      </c>
      <c r="F74" s="37">
        <f>SUM(F75:F76)</f>
        <v>973.6</v>
      </c>
      <c r="G74" s="26">
        <f>G75+G76</f>
        <v>0</v>
      </c>
      <c r="H74" s="19"/>
    </row>
    <row r="75" spans="1:8">
      <c r="A75" s="35"/>
      <c r="B75" s="35"/>
      <c r="C75" s="35"/>
      <c r="D75" s="5" t="s">
        <v>4</v>
      </c>
      <c r="E75" s="36">
        <f>SUM(F75:G75)</f>
        <v>382.5</v>
      </c>
      <c r="F75" s="37">
        <f>F73</f>
        <v>382.5</v>
      </c>
      <c r="G75" s="26">
        <f>G73</f>
        <v>0</v>
      </c>
      <c r="H75" s="19"/>
    </row>
    <row r="76" spans="1:8">
      <c r="A76" s="35"/>
      <c r="B76" s="35"/>
      <c r="C76" s="35"/>
      <c r="D76" s="5" t="s">
        <v>5</v>
      </c>
      <c r="E76" s="36">
        <f>SUM(F76:G76)</f>
        <v>591.1</v>
      </c>
      <c r="F76" s="37">
        <f>F72+F71</f>
        <v>591.1</v>
      </c>
      <c r="G76" s="26">
        <f>SUM(G71:G72)</f>
        <v>0</v>
      </c>
      <c r="H76" s="19"/>
    </row>
    <row r="77" spans="1:8">
      <c r="A77" s="99" t="s">
        <v>33</v>
      </c>
      <c r="B77" s="108"/>
      <c r="C77" s="108"/>
      <c r="D77" s="108"/>
      <c r="E77" s="108"/>
      <c r="F77" s="108"/>
      <c r="G77" s="108"/>
    </row>
    <row r="78" spans="1:8" ht="33" customHeight="1">
      <c r="A78" s="66" t="s">
        <v>51</v>
      </c>
      <c r="B78" s="109"/>
      <c r="C78" s="109"/>
      <c r="D78" s="109"/>
      <c r="E78" s="109"/>
      <c r="F78" s="109"/>
      <c r="G78" s="109"/>
    </row>
    <row r="79" spans="1:8">
      <c r="A79" s="99" t="s">
        <v>52</v>
      </c>
      <c r="B79" s="108"/>
      <c r="C79" s="108"/>
      <c r="D79" s="108"/>
      <c r="E79" s="108"/>
      <c r="F79" s="108"/>
      <c r="G79" s="108"/>
    </row>
    <row r="80" spans="1:8">
      <c r="A80" s="99" t="s">
        <v>34</v>
      </c>
      <c r="B80" s="80" t="s">
        <v>32</v>
      </c>
      <c r="C80" s="124" t="s">
        <v>2</v>
      </c>
      <c r="D80" s="1" t="s">
        <v>3</v>
      </c>
      <c r="E80" s="9">
        <f>SUM(E81:E81)</f>
        <v>1871</v>
      </c>
      <c r="F80" s="9">
        <f>F81</f>
        <v>543.1</v>
      </c>
      <c r="G80" s="9">
        <f>G81</f>
        <v>1327.9</v>
      </c>
    </row>
    <row r="81" spans="1:8">
      <c r="A81" s="99"/>
      <c r="B81" s="135"/>
      <c r="C81" s="124"/>
      <c r="D81" s="1" t="s">
        <v>5</v>
      </c>
      <c r="E81" s="9">
        <f>F81+G81</f>
        <v>1871</v>
      </c>
      <c r="F81" s="10">
        <v>543.1</v>
      </c>
      <c r="G81" s="9">
        <v>1327.9</v>
      </c>
    </row>
    <row r="82" spans="1:8">
      <c r="A82" s="104"/>
      <c r="B82" s="105" t="s">
        <v>35</v>
      </c>
      <c r="C82" s="99"/>
      <c r="D82" s="5" t="s">
        <v>3</v>
      </c>
      <c r="E82" s="16">
        <f>E83</f>
        <v>1871</v>
      </c>
      <c r="F82" s="13">
        <f>+F83</f>
        <v>543.1</v>
      </c>
      <c r="G82" s="16">
        <f>G83</f>
        <v>1327.9</v>
      </c>
      <c r="H82" s="19"/>
    </row>
    <row r="83" spans="1:8">
      <c r="A83" s="104"/>
      <c r="B83" s="106"/>
      <c r="C83" s="99"/>
      <c r="D83" s="5" t="s">
        <v>5</v>
      </c>
      <c r="E83" s="16">
        <f>E81</f>
        <v>1871</v>
      </c>
      <c r="F83" s="13">
        <f>F81</f>
        <v>543.1</v>
      </c>
      <c r="G83" s="16">
        <f>G81</f>
        <v>1327.9</v>
      </c>
      <c r="H83" s="19"/>
    </row>
    <row r="84" spans="1:8">
      <c r="A84" s="99" t="s">
        <v>36</v>
      </c>
      <c r="B84" s="108"/>
      <c r="C84" s="108"/>
      <c r="D84" s="108"/>
      <c r="E84" s="108"/>
      <c r="F84" s="108"/>
      <c r="G84" s="108"/>
    </row>
    <row r="85" spans="1:8" ht="18" customHeight="1">
      <c r="A85" s="99" t="s">
        <v>53</v>
      </c>
      <c r="B85" s="108"/>
      <c r="C85" s="108"/>
      <c r="D85" s="108"/>
      <c r="E85" s="108"/>
      <c r="F85" s="108"/>
      <c r="G85" s="108"/>
    </row>
    <row r="86" spans="1:8">
      <c r="A86" s="99" t="s">
        <v>37</v>
      </c>
      <c r="B86" s="108"/>
      <c r="C86" s="108"/>
      <c r="D86" s="108"/>
      <c r="E86" s="108"/>
      <c r="F86" s="108"/>
      <c r="G86" s="108"/>
    </row>
    <row r="87" spans="1:8">
      <c r="A87" s="125" t="s">
        <v>39</v>
      </c>
      <c r="B87" s="80" t="s">
        <v>38</v>
      </c>
      <c r="C87" s="66" t="s">
        <v>76</v>
      </c>
      <c r="D87" s="1" t="s">
        <v>3</v>
      </c>
      <c r="E87" s="12">
        <f>F87+G87</f>
        <v>831757.7</v>
      </c>
      <c r="F87" s="12">
        <f>F88+F89+F91</f>
        <v>151661.1</v>
      </c>
      <c r="G87" s="12">
        <f>31256.5+G88+G89+G91</f>
        <v>680096.6</v>
      </c>
    </row>
    <row r="88" spans="1:8" ht="18" customHeight="1">
      <c r="A88" s="125"/>
      <c r="B88" s="126"/>
      <c r="C88" s="66"/>
      <c r="D88" s="1" t="s">
        <v>54</v>
      </c>
      <c r="E88" s="12">
        <f>F88+G88</f>
        <v>147003.09999999998</v>
      </c>
      <c r="F88" s="12">
        <v>39038.199999999997</v>
      </c>
      <c r="G88" s="46">
        <v>107964.9</v>
      </c>
    </row>
    <row r="89" spans="1:8" ht="18" customHeight="1">
      <c r="A89" s="125"/>
      <c r="B89" s="126"/>
      <c r="C89" s="66"/>
      <c r="D89" s="80" t="s">
        <v>4</v>
      </c>
      <c r="E89" s="82">
        <f>F89+G89+31256.5</f>
        <v>679526.6</v>
      </c>
      <c r="F89" s="102">
        <v>110276.5</v>
      </c>
      <c r="G89" s="46">
        <v>537993.6</v>
      </c>
    </row>
    <row r="90" spans="1:8">
      <c r="A90" s="125"/>
      <c r="B90" s="126"/>
      <c r="C90" s="66"/>
      <c r="D90" s="81"/>
      <c r="E90" s="83"/>
      <c r="F90" s="103"/>
      <c r="G90" s="47" t="s">
        <v>79</v>
      </c>
    </row>
    <row r="91" spans="1:8">
      <c r="A91" s="125"/>
      <c r="B91" s="127"/>
      <c r="C91" s="66"/>
      <c r="D91" s="1" t="s">
        <v>5</v>
      </c>
      <c r="E91" s="12">
        <f>F91+G91</f>
        <v>5228</v>
      </c>
      <c r="F91" s="12">
        <v>2346.4</v>
      </c>
      <c r="G91" s="47">
        <v>2881.6</v>
      </c>
    </row>
    <row r="92" spans="1:8">
      <c r="A92" s="99"/>
      <c r="B92" s="124" t="s">
        <v>40</v>
      </c>
      <c r="C92" s="124" t="s">
        <v>2</v>
      </c>
      <c r="D92" s="5" t="s">
        <v>3</v>
      </c>
      <c r="E92" s="15">
        <f>E93+E94+E95</f>
        <v>831757.7</v>
      </c>
      <c r="F92" s="15">
        <f>F93+F94+F95</f>
        <v>151661.1</v>
      </c>
      <c r="G92" s="14">
        <f>G93+G94+G95</f>
        <v>680096.6</v>
      </c>
      <c r="H92" s="19"/>
    </row>
    <row r="93" spans="1:8">
      <c r="A93" s="99"/>
      <c r="B93" s="124"/>
      <c r="C93" s="124"/>
      <c r="D93" s="5" t="s">
        <v>54</v>
      </c>
      <c r="E93" s="15">
        <f>SUM(F93:G93)</f>
        <v>147003.09999999998</v>
      </c>
      <c r="F93" s="15">
        <f>F88</f>
        <v>39038.199999999997</v>
      </c>
      <c r="G93" s="14">
        <f>G88</f>
        <v>107964.9</v>
      </c>
      <c r="H93" s="19"/>
    </row>
    <row r="94" spans="1:8">
      <c r="A94" s="99"/>
      <c r="B94" s="124"/>
      <c r="C94" s="124"/>
      <c r="D94" s="5" t="s">
        <v>4</v>
      </c>
      <c r="E94" s="15">
        <f>SUM(F94:G94)</f>
        <v>679526.6</v>
      </c>
      <c r="F94" s="15">
        <f>F89</f>
        <v>110276.5</v>
      </c>
      <c r="G94" s="14">
        <f>G89+31256.5</f>
        <v>569250.1</v>
      </c>
      <c r="H94" s="19"/>
    </row>
    <row r="95" spans="1:8">
      <c r="A95" s="99"/>
      <c r="B95" s="124"/>
      <c r="C95" s="124"/>
      <c r="D95" s="5" t="s">
        <v>5</v>
      </c>
      <c r="E95" s="15">
        <f>SUM(F95:G95)</f>
        <v>5228</v>
      </c>
      <c r="F95" s="15">
        <f>F91</f>
        <v>2346.4</v>
      </c>
      <c r="G95" s="14">
        <f>G91</f>
        <v>2881.6</v>
      </c>
      <c r="H95" s="19"/>
    </row>
    <row r="96" spans="1:8">
      <c r="A96" s="122" t="s">
        <v>74</v>
      </c>
      <c r="B96" s="123"/>
      <c r="C96" s="123"/>
      <c r="D96" s="123"/>
      <c r="E96" s="123"/>
      <c r="F96" s="123"/>
      <c r="G96" s="123"/>
    </row>
    <row r="97" spans="1:10">
      <c r="A97" s="99" t="s">
        <v>55</v>
      </c>
      <c r="B97" s="108"/>
      <c r="C97" s="108"/>
      <c r="D97" s="108"/>
      <c r="E97" s="108"/>
      <c r="F97" s="108"/>
      <c r="G97" s="108"/>
    </row>
    <row r="98" spans="1:10" ht="36.75" customHeight="1">
      <c r="A98" s="66" t="s">
        <v>41</v>
      </c>
      <c r="B98" s="109"/>
      <c r="C98" s="109"/>
      <c r="D98" s="109"/>
      <c r="E98" s="109"/>
      <c r="F98" s="109"/>
      <c r="G98" s="109"/>
    </row>
    <row r="99" spans="1:10" ht="14.25" customHeight="1">
      <c r="A99" s="110" t="s">
        <v>45</v>
      </c>
      <c r="B99" s="93" t="s">
        <v>42</v>
      </c>
      <c r="C99" s="96" t="s">
        <v>63</v>
      </c>
      <c r="D99" s="28" t="s">
        <v>3</v>
      </c>
      <c r="E99" s="12">
        <f>SUM(E100:E101)</f>
        <v>39007.401839999999</v>
      </c>
      <c r="F99" s="12">
        <f>SUM(F100:F101)</f>
        <v>19116.3</v>
      </c>
      <c r="G99" s="12">
        <f>SUM(G100:G101)</f>
        <v>19891.101839999999</v>
      </c>
    </row>
    <row r="100" spans="1:10" ht="18" customHeight="1">
      <c r="A100" s="111"/>
      <c r="B100" s="94"/>
      <c r="C100" s="97"/>
      <c r="D100" s="28" t="s">
        <v>54</v>
      </c>
      <c r="E100" s="8">
        <f>SUM(F100:G100)</f>
        <v>260</v>
      </c>
      <c r="F100" s="8">
        <v>260</v>
      </c>
      <c r="G100" s="24">
        <v>0</v>
      </c>
    </row>
    <row r="101" spans="1:10">
      <c r="A101" s="112"/>
      <c r="B101" s="95"/>
      <c r="C101" s="98"/>
      <c r="D101" s="28" t="s">
        <v>5</v>
      </c>
      <c r="E101" s="8">
        <f>SUM(F101:G101)</f>
        <v>38747.401839999999</v>
      </c>
      <c r="F101" s="8">
        <f>15848.2+3008.1</f>
        <v>18856.3</v>
      </c>
      <c r="G101" s="8">
        <f>16649.2+3200-417+710-72.4-27.5-8.5-142.69816</f>
        <v>19891.101839999999</v>
      </c>
    </row>
    <row r="102" spans="1:10" ht="30.6">
      <c r="A102" s="27" t="s">
        <v>46</v>
      </c>
      <c r="B102" s="28" t="s">
        <v>43</v>
      </c>
      <c r="C102" s="10" t="s">
        <v>2</v>
      </c>
      <c r="D102" s="29" t="s">
        <v>5</v>
      </c>
      <c r="E102" s="8">
        <f>F102+G102</f>
        <v>18102.798159999998</v>
      </c>
      <c r="F102" s="8">
        <f>3568.9+4185.9+410.5+39.9</f>
        <v>8205.1999999999989</v>
      </c>
      <c r="G102" s="8">
        <f>3779.2+4578.4+420+660.3+244.6+72.4+142.69816</f>
        <v>9897.5981599999977</v>
      </c>
    </row>
    <row r="103" spans="1:10" ht="20.399999999999999">
      <c r="A103" s="27" t="s">
        <v>47</v>
      </c>
      <c r="B103" s="28" t="s">
        <v>44</v>
      </c>
      <c r="C103" s="10" t="s">
        <v>2</v>
      </c>
      <c r="D103" s="29" t="s">
        <v>5</v>
      </c>
      <c r="E103" s="8">
        <f>F103+G103</f>
        <v>6699.7999999999993</v>
      </c>
      <c r="F103" s="8">
        <f>3102+230</f>
        <v>3332</v>
      </c>
      <c r="G103" s="8">
        <f>3128+168.1+35.7+27.5+8.5</f>
        <v>3367.7999999999997</v>
      </c>
    </row>
    <row r="104" spans="1:10">
      <c r="A104" s="104"/>
      <c r="B104" s="105" t="s">
        <v>48</v>
      </c>
      <c r="C104" s="99" t="s">
        <v>2</v>
      </c>
      <c r="D104" s="5" t="s">
        <v>3</v>
      </c>
      <c r="E104" s="16">
        <f>SUM(E105:E106)</f>
        <v>63810</v>
      </c>
      <c r="F104" s="16">
        <f>SUM(F105:F106)</f>
        <v>30653.5</v>
      </c>
      <c r="G104" s="16">
        <f>SUM(G105:G106)</f>
        <v>33156.5</v>
      </c>
      <c r="H104" s="19"/>
    </row>
    <row r="105" spans="1:10">
      <c r="A105" s="104"/>
      <c r="B105" s="106"/>
      <c r="C105" s="99"/>
      <c r="D105" s="5" t="s">
        <v>60</v>
      </c>
      <c r="E105" s="15">
        <f>SUM(F105:G105)</f>
        <v>260</v>
      </c>
      <c r="F105" s="17">
        <f>F100</f>
        <v>260</v>
      </c>
      <c r="G105" s="20">
        <f>G100</f>
        <v>0</v>
      </c>
      <c r="H105" s="19"/>
    </row>
    <row r="106" spans="1:10">
      <c r="A106" s="104"/>
      <c r="B106" s="106"/>
      <c r="C106" s="99"/>
      <c r="D106" s="5" t="s">
        <v>5</v>
      </c>
      <c r="E106" s="17">
        <f>SUM(F106:G106)</f>
        <v>63550</v>
      </c>
      <c r="F106" s="17">
        <f>F101+F102+F103</f>
        <v>30393.5</v>
      </c>
      <c r="G106" s="17">
        <f>G101+G102+G103</f>
        <v>33156.5</v>
      </c>
      <c r="H106" s="19"/>
    </row>
    <row r="107" spans="1:10" ht="15.75" customHeight="1">
      <c r="A107" s="129"/>
      <c r="B107" s="132" t="s">
        <v>49</v>
      </c>
      <c r="C107" s="132" t="s">
        <v>2</v>
      </c>
      <c r="D107" s="13" t="s">
        <v>3</v>
      </c>
      <c r="E107" s="15">
        <f>E104+E92+E82+E74+E65</f>
        <v>1183957.4667699998</v>
      </c>
      <c r="F107" s="15">
        <f>F104+F92+F82+F74+F65</f>
        <v>323404.7</v>
      </c>
      <c r="G107" s="15">
        <f>G104+G92+G82+G74+G65</f>
        <v>860552.76676999999</v>
      </c>
      <c r="H107" s="62"/>
      <c r="I107" s="19"/>
      <c r="J107" s="22"/>
    </row>
    <row r="108" spans="1:10">
      <c r="A108" s="130"/>
      <c r="B108" s="133"/>
      <c r="C108" s="133"/>
      <c r="D108" s="13" t="s">
        <v>4</v>
      </c>
      <c r="E108" s="15">
        <f>E94+E75+E66</f>
        <v>935055.29999999993</v>
      </c>
      <c r="F108" s="17">
        <f>F94+F66+F75</f>
        <v>233720.9</v>
      </c>
      <c r="G108" s="15">
        <f>G94+G66</f>
        <v>701334.39999999991</v>
      </c>
      <c r="H108" s="62"/>
      <c r="I108" s="19"/>
      <c r="J108" s="22"/>
    </row>
    <row r="109" spans="1:10">
      <c r="A109" s="130"/>
      <c r="B109" s="133"/>
      <c r="C109" s="133"/>
      <c r="D109" s="13" t="s">
        <v>5</v>
      </c>
      <c r="E109" s="15">
        <f>E106+E95+E83+E76+E67</f>
        <v>101639.06677</v>
      </c>
      <c r="F109" s="17">
        <f>F106+F95+F83+F76+F67</f>
        <v>50385.599999999999</v>
      </c>
      <c r="G109" s="17">
        <f>G106+G95+G83+G76+G67</f>
        <v>51253.466769999999</v>
      </c>
      <c r="H109" s="62"/>
      <c r="I109" s="19"/>
      <c r="J109" s="22"/>
    </row>
    <row r="110" spans="1:10">
      <c r="A110" s="131"/>
      <c r="B110" s="134"/>
      <c r="C110" s="134"/>
      <c r="D110" s="13" t="s">
        <v>54</v>
      </c>
      <c r="E110" s="15">
        <f>E93+E105</f>
        <v>147263.09999999998</v>
      </c>
      <c r="F110" s="17">
        <f>F93+F105</f>
        <v>39298.199999999997</v>
      </c>
      <c r="G110" s="17">
        <f>G93+G105</f>
        <v>107964.9</v>
      </c>
      <c r="H110" s="63"/>
      <c r="I110" s="31"/>
      <c r="J110" s="22"/>
    </row>
    <row r="111" spans="1:10">
      <c r="A111" s="3"/>
      <c r="B111" s="3"/>
      <c r="C111" s="3"/>
      <c r="D111" s="38"/>
      <c r="E111" s="38"/>
      <c r="F111" s="38"/>
      <c r="G111" s="38"/>
    </row>
    <row r="112" spans="1:10">
      <c r="A112" s="45" t="s">
        <v>77</v>
      </c>
      <c r="B112" t="s">
        <v>78</v>
      </c>
      <c r="D112" s="23"/>
      <c r="E112" s="23"/>
      <c r="F112" s="23"/>
      <c r="G112" s="23"/>
    </row>
    <row r="113" spans="1:7" ht="44.25" customHeight="1">
      <c r="A113" s="73" t="s">
        <v>106</v>
      </c>
      <c r="B113" s="73"/>
      <c r="C113" s="73"/>
      <c r="D113" s="73"/>
      <c r="E113" s="73"/>
      <c r="F113" s="73"/>
      <c r="G113" s="73"/>
    </row>
  </sheetData>
  <mergeCells count="115">
    <mergeCell ref="A107:A110"/>
    <mergeCell ref="B107:B110"/>
    <mergeCell ref="C107:C110"/>
    <mergeCell ref="A77:G77"/>
    <mergeCell ref="A79:G79"/>
    <mergeCell ref="A78:G78"/>
    <mergeCell ref="A80:A81"/>
    <mergeCell ref="C80:C81"/>
    <mergeCell ref="B80:B81"/>
    <mergeCell ref="A84:G84"/>
    <mergeCell ref="A85:G85"/>
    <mergeCell ref="A86:G86"/>
    <mergeCell ref="B87:B91"/>
    <mergeCell ref="C87:C91"/>
    <mergeCell ref="E1:G1"/>
    <mergeCell ref="B47:B49"/>
    <mergeCell ref="C47:C49"/>
    <mergeCell ref="A96:G96"/>
    <mergeCell ref="C92:C95"/>
    <mergeCell ref="B92:B95"/>
    <mergeCell ref="A92:A95"/>
    <mergeCell ref="A87:A91"/>
    <mergeCell ref="A82:A83"/>
    <mergeCell ref="B82:B83"/>
    <mergeCell ref="C82:C83"/>
    <mergeCell ref="A55:A56"/>
    <mergeCell ref="C53:C54"/>
    <mergeCell ref="B38:B40"/>
    <mergeCell ref="A59:A60"/>
    <mergeCell ref="B59:B60"/>
    <mergeCell ref="C59:C60"/>
    <mergeCell ref="B44:B46"/>
    <mergeCell ref="C44:C46"/>
    <mergeCell ref="A44:A46"/>
    <mergeCell ref="A47:A49"/>
    <mergeCell ref="A41:A43"/>
    <mergeCell ref="B41:B43"/>
    <mergeCell ref="A50:A52"/>
    <mergeCell ref="B50:B52"/>
    <mergeCell ref="C50:C52"/>
    <mergeCell ref="C57:C58"/>
    <mergeCell ref="B57:B58"/>
    <mergeCell ref="A57:A58"/>
    <mergeCell ref="C55:C56"/>
    <mergeCell ref="B55:B56"/>
    <mergeCell ref="C29:C30"/>
    <mergeCell ref="A29:A30"/>
    <mergeCell ref="B26:B28"/>
    <mergeCell ref="C26:C28"/>
    <mergeCell ref="B53:B54"/>
    <mergeCell ref="A53:A54"/>
    <mergeCell ref="A38:A40"/>
    <mergeCell ref="A26:A28"/>
    <mergeCell ref="B29:B30"/>
    <mergeCell ref="B31:B32"/>
    <mergeCell ref="C31:C32"/>
    <mergeCell ref="C38:C40"/>
    <mergeCell ref="A104:A106"/>
    <mergeCell ref="B104:B106"/>
    <mergeCell ref="C104:C106"/>
    <mergeCell ref="A70:G70"/>
    <mergeCell ref="A31:A32"/>
    <mergeCell ref="A97:G97"/>
    <mergeCell ref="A98:G98"/>
    <mergeCell ref="A99:A101"/>
    <mergeCell ref="B35:B37"/>
    <mergeCell ref="A35:A37"/>
    <mergeCell ref="C35:C37"/>
    <mergeCell ref="A33:A34"/>
    <mergeCell ref="B99:B101"/>
    <mergeCell ref="C99:C101"/>
    <mergeCell ref="A68:G68"/>
    <mergeCell ref="A69:G69"/>
    <mergeCell ref="F89:F90"/>
    <mergeCell ref="B33:B34"/>
    <mergeCell ref="C14:C16"/>
    <mergeCell ref="C17:C19"/>
    <mergeCell ref="B9:B10"/>
    <mergeCell ref="A14:A16"/>
    <mergeCell ref="B17:B19"/>
    <mergeCell ref="A61:A62"/>
    <mergeCell ref="B61:B62"/>
    <mergeCell ref="C61:C62"/>
    <mergeCell ref="C41:C43"/>
    <mergeCell ref="C33:C34"/>
    <mergeCell ref="A63:A64"/>
    <mergeCell ref="B63:B64"/>
    <mergeCell ref="C63:C64"/>
    <mergeCell ref="D89:D90"/>
    <mergeCell ref="E89:E90"/>
    <mergeCell ref="A20:A22"/>
    <mergeCell ref="C23:C25"/>
    <mergeCell ref="A23:A25"/>
    <mergeCell ref="B20:B22"/>
    <mergeCell ref="C20:C22"/>
    <mergeCell ref="A2:G2"/>
    <mergeCell ref="A6:G6"/>
    <mergeCell ref="A3:A5"/>
    <mergeCell ref="D3:D5"/>
    <mergeCell ref="E4:E5"/>
    <mergeCell ref="A113:G113"/>
    <mergeCell ref="E3:G3"/>
    <mergeCell ref="F4:G4"/>
    <mergeCell ref="B3:B5"/>
    <mergeCell ref="C3:C5"/>
    <mergeCell ref="A7:G7"/>
    <mergeCell ref="A8:G8"/>
    <mergeCell ref="A9:A10"/>
    <mergeCell ref="B23:B25"/>
    <mergeCell ref="B11:B13"/>
    <mergeCell ref="C11:C13"/>
    <mergeCell ref="A17:A19"/>
    <mergeCell ref="B14:B16"/>
    <mergeCell ref="C9:C10"/>
    <mergeCell ref="A11:A13"/>
  </mergeCells>
  <phoneticPr fontId="0" type="noConversion"/>
  <pageMargins left="0.31496062992125984" right="0" top="0.59055118110236227" bottom="0.59055118110236227" header="0.19685039370078741" footer="0.31496062992125984"/>
  <pageSetup paperSize="9" scale="98" fitToHeight="5" orientation="landscape" r:id="rId1"/>
  <rowBreaks count="3" manualBreakCount="3">
    <brk id="30" max="6" man="1"/>
    <brk id="67" max="6" man="1"/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</vt:lpstr>
      <vt:lpstr>Лист2</vt:lpstr>
      <vt:lpstr>Лист3</vt:lpstr>
      <vt:lpstr>'Приложение 2'!Заголовки_для_печати</vt:lpstr>
      <vt:lpstr>'Приложение 2'!Область_печати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Vika</cp:lastModifiedBy>
  <cp:lastPrinted>2016-03-31T05:55:10Z</cp:lastPrinted>
  <dcterms:created xsi:type="dcterms:W3CDTF">2014-04-14T04:30:29Z</dcterms:created>
  <dcterms:modified xsi:type="dcterms:W3CDTF">2016-03-31T05:55:44Z</dcterms:modified>
</cp:coreProperties>
</file>